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U3A Treasurer\Reports 2019\report 2019 4\"/>
    </mc:Choice>
  </mc:AlternateContent>
  <xr:revisionPtr revIDLastSave="0" documentId="8_{5611464F-ECAA-415C-A0AD-EFECEB7BCEE1}" xr6:coauthVersionLast="43" xr6:coauthVersionMax="43" xr10:uidLastSave="{00000000-0000-0000-0000-000000000000}"/>
  <bookViews>
    <workbookView xWindow="-120" yWindow="-120" windowWidth="20730" windowHeight="11160" xr2:uid="{039F217C-6873-4070-B5E8-42351F07CE7E}"/>
  </bookViews>
  <sheets>
    <sheet name="Cashbook" sheetId="3" r:id="rId1"/>
    <sheet name="Balance Sheet" sheetId="2" r:id="rId2"/>
    <sheet name="Income Expend." sheetId="1" r:id="rId3"/>
  </sheets>
  <externalReferences>
    <externalReference r:id="rId4"/>
  </externalReferences>
  <definedNames>
    <definedName name="_xlnm.Print_Area" localSheetId="1">'Balance Sheet'!$D$3:$L$36</definedName>
    <definedName name="_xlnm.Print_Area" localSheetId="0">Cashbook!$C$2:$M$61</definedName>
    <definedName name="_xlnm.Print_Area" localSheetId="2">'Income Expend.'!$D$3:$N$49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3" l="1"/>
  <c r="M53" i="3" s="1"/>
  <c r="M49" i="3"/>
  <c r="L49" i="3"/>
  <c r="D47" i="3"/>
  <c r="D43" i="3"/>
  <c r="K38" i="3"/>
  <c r="J9" i="3"/>
  <c r="J8" i="3"/>
  <c r="J7" i="3"/>
  <c r="J6" i="3"/>
  <c r="J14" i="3" s="1"/>
  <c r="D45" i="3" s="1"/>
  <c r="D48" i="3" s="1"/>
  <c r="J5" i="3"/>
  <c r="J3" i="3"/>
  <c r="K35" i="2"/>
  <c r="K24" i="2"/>
  <c r="K17" i="2"/>
  <c r="K27" i="2" s="1"/>
  <c r="I46" i="1"/>
  <c r="I44" i="1"/>
  <c r="K42" i="1"/>
  <c r="K41" i="1"/>
  <c r="K40" i="1"/>
  <c r="K39" i="1"/>
  <c r="K38" i="1"/>
  <c r="J38" i="1"/>
  <c r="K37" i="1"/>
  <c r="J36" i="1"/>
  <c r="K36" i="1" s="1"/>
  <c r="K35" i="1"/>
  <c r="K34" i="1"/>
  <c r="K44" i="1" s="1"/>
  <c r="I31" i="1"/>
  <c r="K29" i="1"/>
  <c r="K28" i="1"/>
  <c r="K27" i="1"/>
  <c r="K26" i="1"/>
  <c r="K25" i="1"/>
  <c r="J24" i="1"/>
  <c r="K24" i="1" s="1"/>
  <c r="K23" i="1"/>
  <c r="K22" i="1"/>
  <c r="K31" i="1" s="1"/>
  <c r="J22" i="1"/>
  <c r="I18" i="1"/>
  <c r="I48" i="1" s="1"/>
  <c r="K16" i="1"/>
  <c r="K15" i="1"/>
  <c r="K14" i="1"/>
  <c r="K13" i="1"/>
  <c r="K12" i="1"/>
  <c r="K11" i="1"/>
  <c r="J11" i="1"/>
  <c r="J18" i="1" s="1"/>
  <c r="K10" i="1"/>
  <c r="K9" i="1"/>
  <c r="K8" i="1"/>
  <c r="K18" i="1" s="1"/>
  <c r="K7" i="1"/>
  <c r="K36" i="2" l="1"/>
  <c r="K48" i="1"/>
  <c r="K46" i="1"/>
  <c r="J31" i="1"/>
  <c r="J46" i="1" s="1"/>
  <c r="J48" i="1" s="1"/>
  <c r="J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</author>
  </authors>
  <commentList>
    <comment ref="M45" authorId="0" shapeId="0" xr:uid="{F07A7A17-4186-475B-BA08-121E3FCFEE1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Aldi payment made 30.4.19 not yet deducted from debit card balance of $415.00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</author>
  </authors>
  <commentList>
    <comment ref="J11" authorId="0" shapeId="0" xr:uid="{827B826A-00EA-467A-8E14-848E1DCD508D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includes $7.83 from at call a/c</t>
        </r>
      </text>
    </comment>
    <comment ref="J27" authorId="0" shapeId="0" xr:uid="{B5AE20C0-EFF5-4F63-BEE8-DF123E76AFBB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AGM Catering
</t>
        </r>
      </text>
    </comment>
    <comment ref="J36" authorId="0" shapeId="0" xr:uid="{8DE550EA-7D71-41ED-95A0-4C2A5D2F22BE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Two months - March not paid
</t>
        </r>
      </text>
    </comment>
    <comment ref="J40" authorId="0" shapeId="0" xr:uid="{B8531486-7701-4408-B57C-88E0D4B7A61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Table
</t>
        </r>
      </text>
    </comment>
  </commentList>
</comments>
</file>

<file path=xl/sharedStrings.xml><?xml version="1.0" encoding="utf-8"?>
<sst xmlns="http://schemas.openxmlformats.org/spreadsheetml/2006/main" count="114" uniqueCount="98">
  <si>
    <t>April</t>
  </si>
  <si>
    <t>Income &amp; Expenditure Statement 2019</t>
  </si>
  <si>
    <t>Last Month</t>
  </si>
  <si>
    <t>This Month</t>
  </si>
  <si>
    <t>Year to</t>
  </si>
  <si>
    <t>INCOME</t>
  </si>
  <si>
    <t>Date</t>
  </si>
  <si>
    <t>Rental U3A Centre Tura</t>
  </si>
  <si>
    <t>Rental Tura Library</t>
  </si>
  <si>
    <t>Rental Bega venues</t>
  </si>
  <si>
    <t>Membership Dues</t>
  </si>
  <si>
    <t>Interest Income</t>
  </si>
  <si>
    <t>Grant Income</t>
  </si>
  <si>
    <t>One off event income</t>
  </si>
  <si>
    <t>Donations</t>
  </si>
  <si>
    <t>Total Income</t>
  </si>
  <si>
    <t>EXPENDITURE</t>
  </si>
  <si>
    <t>Admin Expense</t>
  </si>
  <si>
    <t>Printing,Postage &amp; Stationery</t>
  </si>
  <si>
    <t>Insurance &amp; Network Fees</t>
  </si>
  <si>
    <t>Rental Bega</t>
  </si>
  <si>
    <t>Mobile phone &amp; Web Page</t>
  </si>
  <si>
    <t>External Catering &amp; Room Hire</t>
  </si>
  <si>
    <t>One off Events</t>
  </si>
  <si>
    <t>Misc.</t>
  </si>
  <si>
    <t>Total Admin. Expense</t>
  </si>
  <si>
    <t>U3A Centre Tura Beach</t>
  </si>
  <si>
    <t>Rates/water/electricity</t>
  </si>
  <si>
    <t>Telephone &amp; Internet</t>
  </si>
  <si>
    <t>Rent</t>
  </si>
  <si>
    <t>Insurance</t>
  </si>
  <si>
    <t>Cleaning</t>
  </si>
  <si>
    <t>Maintenance</t>
  </si>
  <si>
    <t>Asset purchases</t>
  </si>
  <si>
    <t>Total Tura Centre Expenses</t>
  </si>
  <si>
    <t>Total Expenses</t>
  </si>
  <si>
    <t>Net Surplus/Deficiency</t>
  </si>
  <si>
    <t>Balance Sheet</t>
  </si>
  <si>
    <t>Maturity</t>
  </si>
  <si>
    <t>Current Assets</t>
  </si>
  <si>
    <t>Petty Cash</t>
  </si>
  <si>
    <t>Horizon Workling Account</t>
  </si>
  <si>
    <t>Horizon Debit Card</t>
  </si>
  <si>
    <t>Horizon At Call Account</t>
  </si>
  <si>
    <t>Horizon Term Deposit #1</t>
  </si>
  <si>
    <t>14.05.19</t>
  </si>
  <si>
    <t>Horizon Term Deposit #2</t>
  </si>
  <si>
    <t>13.10.19</t>
  </si>
  <si>
    <t>Bendigo Term Deposit #1</t>
  </si>
  <si>
    <t>12.07.19</t>
  </si>
  <si>
    <t>Bendigo Term Deposit #2</t>
  </si>
  <si>
    <t>07.08.19</t>
  </si>
  <si>
    <t>Total Current Assets</t>
  </si>
  <si>
    <t>Non Current Assets</t>
  </si>
  <si>
    <t>Fixed Assets</t>
  </si>
  <si>
    <t>Total Fixed Assets</t>
  </si>
  <si>
    <t>Total Assets</t>
  </si>
  <si>
    <t>Members Equity</t>
  </si>
  <si>
    <t>Opening Retained Surplus</t>
  </si>
  <si>
    <t>Operating Surplus for the period</t>
  </si>
  <si>
    <t>Total Members' Equity</t>
  </si>
  <si>
    <t xml:space="preserve">U3A Sapphire Coast Treasurer's Report  </t>
  </si>
  <si>
    <t>Income</t>
  </si>
  <si>
    <t>Membership</t>
  </si>
  <si>
    <t>Tura Centre Rental</t>
  </si>
  <si>
    <t>Bega Rental</t>
  </si>
  <si>
    <t>Library Rental</t>
  </si>
  <si>
    <t>Bank Interest</t>
  </si>
  <si>
    <t>Total Receipts</t>
  </si>
  <si>
    <t>Expenditure</t>
  </si>
  <si>
    <t>Payee</t>
  </si>
  <si>
    <t>Detail</t>
  </si>
  <si>
    <t>Amount</t>
  </si>
  <si>
    <t>Barb Perry</t>
  </si>
  <si>
    <t>purchase table</t>
  </si>
  <si>
    <t>Amee Ingram</t>
  </si>
  <si>
    <t>cleaning</t>
  </si>
  <si>
    <t>Debit Card</t>
  </si>
  <si>
    <t>library rent</t>
  </si>
  <si>
    <t>Telstra</t>
  </si>
  <si>
    <t>Internet</t>
  </si>
  <si>
    <t>Merimbula RSL Club</t>
  </si>
  <si>
    <t>AGM Catering</t>
  </si>
  <si>
    <t>Carolyn Smith</t>
  </si>
  <si>
    <t>milk, envelopes</t>
  </si>
  <si>
    <t>Carbon Copy</t>
  </si>
  <si>
    <t>printing</t>
  </si>
  <si>
    <t>Matanuska</t>
  </si>
  <si>
    <t>rent</t>
  </si>
  <si>
    <t>Old Bega Hospital</t>
  </si>
  <si>
    <t>Bega rent</t>
  </si>
  <si>
    <t>Aldi</t>
  </si>
  <si>
    <t>Mobile Phone</t>
  </si>
  <si>
    <t>Cashbook Opening Balance</t>
  </si>
  <si>
    <t>Horizon C.A.</t>
  </si>
  <si>
    <t xml:space="preserve">Plus income </t>
  </si>
  <si>
    <t>less U/P chqs</t>
  </si>
  <si>
    <t>Less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</si>
</sst>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2" fontId="0" fillId="0" borderId="0" xfId="0" applyNumberFormat="1"/>
    <xf numFmtId="0" fontId="2" fillId="0" borderId="0" xfId="0" applyFont="1"/>
    <xf numFmtId="0" fontId="7" fillId="0" borderId="0" xfId="0" applyFont="1"/>
    <xf numFmtId="17" fontId="7" fillId="0" borderId="0" xfId="0" applyNumberFormat="1" applyFont="1"/>
    <xf numFmtId="0" fontId="0" fillId="0" borderId="0" xfId="0" applyAlignment="1">
      <alignment horizontal="center"/>
    </xf>
    <xf numFmtId="17" fontId="2" fillId="0" borderId="0" xfId="0" applyNumberFormat="1" applyFont="1" applyAlignment="1">
      <alignment horizontal="right"/>
    </xf>
    <xf numFmtId="0" fontId="1" fillId="0" borderId="0" xfId="0" applyFont="1"/>
    <xf numFmtId="17" fontId="0" fillId="0" borderId="0" xfId="0" applyNumberFormat="1"/>
    <xf numFmtId="14" fontId="1" fillId="0" borderId="0" xfId="0" applyNumberFormat="1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0" fillId="0" borderId="0" xfId="0" quotePrefix="1"/>
    <xf numFmtId="0" fontId="0" fillId="0" borderId="0" xfId="0" quotePrefix="1" applyAlignment="1">
      <alignment horizontal="left"/>
    </xf>
    <xf numFmtId="4" fontId="1" fillId="0" borderId="0" xfId="0" applyNumberFormat="1" applyFont="1"/>
    <xf numFmtId="0" fontId="2" fillId="0" borderId="0" xfId="0" applyFon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4" fontId="1" fillId="0" borderId="1" xfId="0" applyNumberFormat="1" applyFont="1" applyBorder="1"/>
    <xf numFmtId="0" fontId="8" fillId="0" borderId="0" xfId="0" applyFont="1"/>
    <xf numFmtId="4" fontId="0" fillId="0" borderId="0" xfId="0" applyNumberFormat="1" applyFont="1"/>
    <xf numFmtId="2" fontId="8" fillId="0" borderId="0" xfId="0" applyNumberFormat="1" applyFont="1"/>
    <xf numFmtId="0" fontId="9" fillId="0" borderId="0" xfId="0" applyFont="1"/>
    <xf numFmtId="2" fontId="1" fillId="0" borderId="1" xfId="0" applyNumberFormat="1" applyFont="1" applyBorder="1"/>
    <xf numFmtId="4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/Desktop/U3A%20Treasurer/Reports%202019/2019%20Cash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detailed"/>
      <sheetName val="Jan summary"/>
      <sheetName val="Feb detailed"/>
      <sheetName val="Feb Summary"/>
      <sheetName val="March Detailed"/>
      <sheetName val="Mar Summary"/>
      <sheetName val="April Detailed"/>
      <sheetName val="April Summary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J3" t="str">
            <v>April</v>
          </cell>
        </row>
        <row r="6">
          <cell r="H6">
            <v>24.05</v>
          </cell>
        </row>
        <row r="7">
          <cell r="H7">
            <v>24.05</v>
          </cell>
        </row>
        <row r="8">
          <cell r="H8">
            <v>25</v>
          </cell>
        </row>
        <row r="9">
          <cell r="H9">
            <v>44</v>
          </cell>
        </row>
        <row r="10">
          <cell r="H10">
            <v>21</v>
          </cell>
        </row>
        <row r="11">
          <cell r="H11">
            <v>12</v>
          </cell>
        </row>
        <row r="12">
          <cell r="H12">
            <v>18</v>
          </cell>
        </row>
        <row r="13">
          <cell r="H13">
            <v>15</v>
          </cell>
        </row>
        <row r="14">
          <cell r="H14">
            <v>12</v>
          </cell>
        </row>
        <row r="15">
          <cell r="H15">
            <v>72</v>
          </cell>
        </row>
        <row r="16">
          <cell r="H16">
            <v>60</v>
          </cell>
        </row>
        <row r="17">
          <cell r="H17">
            <v>180</v>
          </cell>
        </row>
        <row r="18">
          <cell r="H18">
            <v>25</v>
          </cell>
        </row>
        <row r="19">
          <cell r="H19">
            <v>30</v>
          </cell>
        </row>
        <row r="20">
          <cell r="H20">
            <v>15</v>
          </cell>
        </row>
        <row r="21">
          <cell r="H21">
            <v>12</v>
          </cell>
        </row>
        <row r="22">
          <cell r="H22">
            <v>60</v>
          </cell>
        </row>
        <row r="23">
          <cell r="H23">
            <v>7.85</v>
          </cell>
        </row>
        <row r="24">
          <cell r="H24">
            <v>15</v>
          </cell>
        </row>
        <row r="25">
          <cell r="H25">
            <v>24</v>
          </cell>
        </row>
        <row r="26">
          <cell r="H26">
            <v>216</v>
          </cell>
        </row>
        <row r="27">
          <cell r="H27">
            <v>24.05</v>
          </cell>
        </row>
        <row r="28">
          <cell r="H28">
            <v>25</v>
          </cell>
        </row>
        <row r="29">
          <cell r="H29">
            <v>24</v>
          </cell>
        </row>
        <row r="30">
          <cell r="H30">
            <v>15</v>
          </cell>
        </row>
        <row r="31">
          <cell r="H31">
            <v>60</v>
          </cell>
        </row>
        <row r="32">
          <cell r="H32">
            <v>18</v>
          </cell>
        </row>
        <row r="33">
          <cell r="H33">
            <v>12</v>
          </cell>
        </row>
        <row r="34">
          <cell r="H34">
            <v>15</v>
          </cell>
        </row>
        <row r="35">
          <cell r="H35">
            <v>24.05</v>
          </cell>
        </row>
        <row r="36">
          <cell r="H36">
            <v>204</v>
          </cell>
        </row>
        <row r="37">
          <cell r="H37">
            <v>219</v>
          </cell>
        </row>
        <row r="38">
          <cell r="H38">
            <v>0.06</v>
          </cell>
        </row>
        <row r="92">
          <cell r="K92">
            <v>2736.55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DD46B-FCEE-448B-BE94-418426893415}">
  <sheetPr>
    <pageSetUpPr fitToPage="1"/>
  </sheetPr>
  <dimension ref="C3:M64"/>
  <sheetViews>
    <sheetView tabSelected="1" topLeftCell="D40" workbookViewId="0">
      <selection activeCell="G48" sqref="G48"/>
    </sheetView>
  </sheetViews>
  <sheetFormatPr defaultRowHeight="15" x14ac:dyDescent="0.25"/>
  <cols>
    <col min="1" max="2" width="9.140625" style="9"/>
    <col min="3" max="3" width="26.42578125" style="9" customWidth="1"/>
    <col min="4" max="4" width="12.7109375" style="9" customWidth="1"/>
    <col min="5" max="5" width="36.42578125" style="9" customWidth="1"/>
    <col min="6" max="6" width="9" style="9" customWidth="1"/>
    <col min="7" max="7" width="35.7109375" style="9" customWidth="1"/>
    <col min="8" max="8" width="9.140625" style="9"/>
    <col min="9" max="9" width="2.7109375" style="9" customWidth="1"/>
    <col min="10" max="11" width="9.140625" style="9"/>
    <col min="12" max="12" width="9.7109375" style="9" bestFit="1" customWidth="1"/>
    <col min="13" max="16384" width="9.140625" style="9"/>
  </cols>
  <sheetData>
    <row r="3" spans="3:12" x14ac:dyDescent="0.25">
      <c r="E3" s="9" t="s">
        <v>61</v>
      </c>
      <c r="J3" s="10" t="str">
        <f>'[1]April Detailed'!J3</f>
        <v>April</v>
      </c>
      <c r="L3" s="11"/>
    </row>
    <row r="4" spans="3:12" x14ac:dyDescent="0.25">
      <c r="C4" s="12" t="s">
        <v>6</v>
      </c>
    </row>
    <row r="5" spans="3:12" x14ac:dyDescent="0.25">
      <c r="C5" s="2" t="s">
        <v>62</v>
      </c>
      <c r="D5" s="11"/>
      <c r="E5" t="s">
        <v>63</v>
      </c>
      <c r="H5" s="13"/>
      <c r="J5" s="13">
        <f>'[1]April Detailed'!H6+'[1]April Detailed'!H7+'[1]April Detailed'!H8+'[1]April Detailed'!H18+'[1]April Detailed'!H27+'[1]April Detailed'!H35+'[1]April Detailed'!H28</f>
        <v>171.2</v>
      </c>
    </row>
    <row r="6" spans="3:12" x14ac:dyDescent="0.25">
      <c r="C6" s="11"/>
      <c r="D6" s="11"/>
      <c r="E6" s="14" t="s">
        <v>64</v>
      </c>
      <c r="H6" s="3"/>
      <c r="J6" s="13">
        <f>'[1]April Detailed'!H9+'[1]April Detailed'!H10+'[1]April Detailed'!H11+'[1]April Detailed'!H12+'[1]April Detailed'!H13+'[1]April Detailed'!H14+'[1]April Detailed'!H15+'[1]April Detailed'!H17+'[1]April Detailed'!H19+'[1]April Detailed'!H20+'[1]April Detailed'!H22+'[1]April Detailed'!H23+'[1]April Detailed'!H24+'[1]April Detailed'!H25+'[1]April Detailed'!H26+'[1]April Detailed'!H29+'[1]April Detailed'!H30+'[1]April Detailed'!H31+'[1]April Detailed'!H32+'[1]April Detailed'!H33+'[1]April Detailed'!H34+'[1]April Detailed'!H36+'[1]April Detailed'!H37</f>
        <v>1308.8499999999999</v>
      </c>
    </row>
    <row r="7" spans="3:12" x14ac:dyDescent="0.25">
      <c r="C7" s="11"/>
      <c r="D7" s="11"/>
      <c r="E7" s="14" t="s">
        <v>65</v>
      </c>
      <c r="H7" s="13"/>
      <c r="J7" s="13">
        <f>'[1]April Detailed'!H16</f>
        <v>60</v>
      </c>
    </row>
    <row r="8" spans="3:12" x14ac:dyDescent="0.25">
      <c r="C8" s="11"/>
      <c r="D8" s="11"/>
      <c r="E8" s="15" t="s">
        <v>66</v>
      </c>
      <c r="H8" s="13"/>
      <c r="J8" s="16">
        <f>'[1]April Detailed'!H21</f>
        <v>12</v>
      </c>
      <c r="K8" s="16"/>
    </row>
    <row r="9" spans="3:12" x14ac:dyDescent="0.25">
      <c r="C9" s="11"/>
      <c r="D9" s="11"/>
      <c r="E9" t="s">
        <v>67</v>
      </c>
      <c r="H9" s="16"/>
      <c r="I9" s="16"/>
      <c r="J9" s="13">
        <f>'[1]April Detailed'!H38</f>
        <v>0.06</v>
      </c>
    </row>
    <row r="10" spans="3:12" x14ac:dyDescent="0.25">
      <c r="C10" s="11"/>
      <c r="D10" s="11"/>
      <c r="E10"/>
      <c r="H10" s="16"/>
      <c r="I10" s="16"/>
      <c r="J10" s="13"/>
    </row>
    <row r="11" spans="3:12" x14ac:dyDescent="0.25">
      <c r="C11" s="11"/>
      <c r="E11"/>
      <c r="H11" s="16"/>
      <c r="I11" s="16"/>
      <c r="J11" s="13"/>
    </row>
    <row r="12" spans="3:12" x14ac:dyDescent="0.25">
      <c r="C12" s="11"/>
      <c r="E12"/>
      <c r="H12" s="16"/>
      <c r="I12" s="16"/>
    </row>
    <row r="13" spans="3:12" x14ac:dyDescent="0.25">
      <c r="C13" s="11"/>
      <c r="D13" s="11"/>
      <c r="E13" s="15"/>
      <c r="H13" s="16"/>
      <c r="I13" s="16"/>
    </row>
    <row r="14" spans="3:12" x14ac:dyDescent="0.25">
      <c r="E14" s="9" t="s">
        <v>68</v>
      </c>
      <c r="H14" s="16"/>
      <c r="J14" s="13">
        <f>SUM(J5:J13)</f>
        <v>1552.11</v>
      </c>
    </row>
    <row r="18" spans="3:13" x14ac:dyDescent="0.25">
      <c r="C18" s="2" t="s">
        <v>69</v>
      </c>
    </row>
    <row r="19" spans="3:13" x14ac:dyDescent="0.25">
      <c r="C19" s="17" t="s">
        <v>6</v>
      </c>
      <c r="D19" s="17"/>
      <c r="E19" s="17" t="s">
        <v>70</v>
      </c>
      <c r="F19" s="17"/>
      <c r="G19" s="17" t="s">
        <v>71</v>
      </c>
      <c r="H19" s="17"/>
      <c r="I19" s="17"/>
      <c r="J19" s="17"/>
      <c r="K19" s="17" t="s">
        <v>72</v>
      </c>
    </row>
    <row r="20" spans="3:13" x14ac:dyDescent="0.25">
      <c r="C20" s="18">
        <v>43557</v>
      </c>
      <c r="D20"/>
      <c r="E20" t="s">
        <v>73</v>
      </c>
      <c r="F20"/>
      <c r="G20" t="s">
        <v>74</v>
      </c>
      <c r="H20"/>
      <c r="I20"/>
      <c r="J20" s="19"/>
      <c r="K20" s="3">
        <v>80</v>
      </c>
      <c r="M20" s="13"/>
    </row>
    <row r="21" spans="3:13" x14ac:dyDescent="0.25">
      <c r="C21" s="20"/>
      <c r="D21"/>
      <c r="E21" t="s">
        <v>75</v>
      </c>
      <c r="F21" s="21"/>
      <c r="G21" t="s">
        <v>76</v>
      </c>
      <c r="H21" s="22"/>
      <c r="I21" s="22"/>
      <c r="J21" s="19"/>
      <c r="K21" s="23">
        <v>46.5</v>
      </c>
    </row>
    <row r="22" spans="3:13" x14ac:dyDescent="0.25">
      <c r="C22" s="18"/>
      <c r="D22"/>
      <c r="E22" t="s">
        <v>77</v>
      </c>
      <c r="F22"/>
      <c r="G22" t="s">
        <v>78</v>
      </c>
      <c r="H22"/>
      <c r="I22"/>
      <c r="J22" s="19"/>
      <c r="K22" s="24">
        <v>26</v>
      </c>
    </row>
    <row r="23" spans="3:13" x14ac:dyDescent="0.25">
      <c r="C23" s="18">
        <v>43559</v>
      </c>
      <c r="D23"/>
      <c r="E23" t="s">
        <v>77</v>
      </c>
      <c r="F23"/>
      <c r="G23" t="s">
        <v>78</v>
      </c>
      <c r="H23"/>
      <c r="I23"/>
      <c r="J23" s="19"/>
      <c r="K23" s="24">
        <v>42</v>
      </c>
    </row>
    <row r="24" spans="3:13" x14ac:dyDescent="0.25">
      <c r="C24" s="18"/>
      <c r="D24"/>
      <c r="E24" t="s">
        <v>79</v>
      </c>
      <c r="F24"/>
      <c r="G24" t="s">
        <v>80</v>
      </c>
      <c r="H24"/>
      <c r="I24"/>
      <c r="J24" s="19"/>
      <c r="K24" s="24">
        <v>59.9</v>
      </c>
    </row>
    <row r="25" spans="3:13" x14ac:dyDescent="0.25">
      <c r="C25" s="18"/>
      <c r="D25"/>
      <c r="E25" t="s">
        <v>81</v>
      </c>
      <c r="F25"/>
      <c r="G25" t="s">
        <v>82</v>
      </c>
      <c r="H25"/>
      <c r="I25"/>
      <c r="J25" s="19"/>
      <c r="K25" s="3">
        <v>419</v>
      </c>
    </row>
    <row r="26" spans="3:13" x14ac:dyDescent="0.25">
      <c r="C26" s="18">
        <v>43564</v>
      </c>
      <c r="D26"/>
      <c r="E26" t="s">
        <v>77</v>
      </c>
      <c r="F26"/>
      <c r="G26" t="s">
        <v>78</v>
      </c>
      <c r="H26"/>
      <c r="I26"/>
      <c r="J26" s="19"/>
      <c r="K26" s="3">
        <v>52</v>
      </c>
    </row>
    <row r="27" spans="3:13" x14ac:dyDescent="0.25">
      <c r="C27" s="18">
        <v>43569</v>
      </c>
      <c r="D27"/>
      <c r="E27" t="s">
        <v>75</v>
      </c>
      <c r="F27"/>
      <c r="G27" t="s">
        <v>76</v>
      </c>
      <c r="H27"/>
      <c r="I27"/>
      <c r="J27" s="19"/>
      <c r="K27" s="3">
        <v>37.5</v>
      </c>
    </row>
    <row r="28" spans="3:13" x14ac:dyDescent="0.25">
      <c r="C28" s="18"/>
      <c r="D28"/>
      <c r="E28" t="s">
        <v>83</v>
      </c>
      <c r="F28"/>
      <c r="G28" t="s">
        <v>84</v>
      </c>
      <c r="H28"/>
      <c r="I28"/>
      <c r="J28" s="19"/>
      <c r="K28" s="3">
        <v>8.15</v>
      </c>
    </row>
    <row r="29" spans="3:13" x14ac:dyDescent="0.25">
      <c r="C29" s="18"/>
      <c r="D29"/>
      <c r="E29" t="s">
        <v>85</v>
      </c>
      <c r="F29"/>
      <c r="G29" t="s">
        <v>86</v>
      </c>
      <c r="H29"/>
      <c r="I29"/>
      <c r="J29" s="19"/>
      <c r="K29" s="3">
        <v>22</v>
      </c>
    </row>
    <row r="30" spans="3:13" x14ac:dyDescent="0.25">
      <c r="C30" s="18"/>
      <c r="D30"/>
      <c r="E30" t="s">
        <v>87</v>
      </c>
      <c r="F30"/>
      <c r="G30" t="s">
        <v>88</v>
      </c>
      <c r="H30"/>
      <c r="I30"/>
      <c r="J30" s="19"/>
      <c r="K30" s="3">
        <v>800</v>
      </c>
    </row>
    <row r="31" spans="3:13" x14ac:dyDescent="0.25">
      <c r="C31" s="18">
        <v>43580</v>
      </c>
      <c r="D31"/>
      <c r="E31" t="s">
        <v>87</v>
      </c>
      <c r="F31"/>
      <c r="G31" t="s">
        <v>88</v>
      </c>
      <c r="H31"/>
      <c r="I31"/>
      <c r="J31" s="19"/>
      <c r="K31" s="3">
        <v>800</v>
      </c>
    </row>
    <row r="32" spans="3:13" x14ac:dyDescent="0.25">
      <c r="C32" s="18"/>
      <c r="D32"/>
      <c r="E32" t="s">
        <v>89</v>
      </c>
      <c r="F32"/>
      <c r="G32" t="s">
        <v>90</v>
      </c>
      <c r="H32"/>
      <c r="I32"/>
      <c r="J32" s="19"/>
      <c r="K32" s="3">
        <v>255</v>
      </c>
    </row>
    <row r="33" spans="3:13" x14ac:dyDescent="0.25">
      <c r="C33" s="18">
        <v>43584</v>
      </c>
      <c r="D33"/>
      <c r="E33" t="s">
        <v>77</v>
      </c>
      <c r="F33"/>
      <c r="G33" t="s">
        <v>78</v>
      </c>
      <c r="H33"/>
      <c r="I33"/>
      <c r="J33" s="19"/>
      <c r="K33" s="3">
        <v>36</v>
      </c>
    </row>
    <row r="34" spans="3:13" x14ac:dyDescent="0.25">
      <c r="C34" s="18"/>
      <c r="D34"/>
      <c r="E34" t="s">
        <v>91</v>
      </c>
      <c r="F34"/>
      <c r="G34" t="s">
        <v>92</v>
      </c>
      <c r="H34"/>
      <c r="I34"/>
      <c r="J34" s="19"/>
      <c r="K34" s="3">
        <v>15</v>
      </c>
    </row>
    <row r="35" spans="3:13" x14ac:dyDescent="0.25">
      <c r="C35" s="18"/>
      <c r="D35"/>
      <c r="E35" t="s">
        <v>75</v>
      </c>
      <c r="F35"/>
      <c r="G35" t="s">
        <v>76</v>
      </c>
      <c r="H35"/>
      <c r="I35"/>
      <c r="J35" s="19"/>
      <c r="K35" s="3">
        <v>37.5</v>
      </c>
    </row>
    <row r="36" spans="3:13" x14ac:dyDescent="0.25">
      <c r="C36" s="18"/>
      <c r="D36"/>
      <c r="E36"/>
      <c r="F36"/>
      <c r="G36"/>
      <c r="H36"/>
      <c r="I36"/>
      <c r="J36" s="19"/>
      <c r="K36" s="3"/>
      <c r="M36" s="13"/>
    </row>
    <row r="37" spans="3:13" x14ac:dyDescent="0.25">
      <c r="C37" s="18"/>
      <c r="D37"/>
      <c r="E37"/>
      <c r="F37"/>
      <c r="G37"/>
      <c r="H37"/>
      <c r="I37"/>
      <c r="J37" s="19"/>
      <c r="K37" s="3"/>
      <c r="M37" s="13"/>
    </row>
    <row r="38" spans="3:13" x14ac:dyDescent="0.25">
      <c r="C38" s="18"/>
      <c r="D38"/>
      <c r="E38"/>
      <c r="F38"/>
      <c r="G38"/>
      <c r="H38"/>
      <c r="I38"/>
      <c r="J38" s="19"/>
      <c r="K38" s="3">
        <f>SUM(K20:K37)</f>
        <v>2736.55</v>
      </c>
      <c r="M38" s="13"/>
    </row>
    <row r="39" spans="3:13" x14ac:dyDescent="0.25">
      <c r="C39"/>
      <c r="D39"/>
      <c r="E39"/>
      <c r="F39"/>
      <c r="G39"/>
      <c r="H39"/>
      <c r="I39"/>
      <c r="J39" s="19"/>
      <c r="K39" s="3"/>
      <c r="M39" s="13"/>
    </row>
    <row r="40" spans="3:13" x14ac:dyDescent="0.25">
      <c r="C40"/>
      <c r="D40"/>
      <c r="E40"/>
      <c r="F40"/>
      <c r="G40"/>
      <c r="H40"/>
      <c r="I40"/>
      <c r="J40" s="19"/>
      <c r="K40" s="3"/>
      <c r="M40" s="13"/>
    </row>
    <row r="41" spans="3:13" x14ac:dyDescent="0.25">
      <c r="C41"/>
      <c r="D41"/>
      <c r="E41"/>
      <c r="F41"/>
      <c r="G41"/>
      <c r="H41"/>
      <c r="I41"/>
      <c r="J41" s="19"/>
      <c r="K41" s="3"/>
      <c r="M41" s="13"/>
    </row>
    <row r="42" spans="3:13" x14ac:dyDescent="0.25">
      <c r="C42"/>
      <c r="D42"/>
      <c r="E42"/>
      <c r="F42"/>
      <c r="G42"/>
      <c r="H42"/>
      <c r="I42"/>
      <c r="J42" s="19"/>
      <c r="K42" s="3"/>
      <c r="M42" s="13"/>
    </row>
    <row r="43" spans="3:13" x14ac:dyDescent="0.25">
      <c r="C43" t="s">
        <v>93</v>
      </c>
      <c r="D43">
        <f>8250.02+400</f>
        <v>8650.02</v>
      </c>
      <c r="E43"/>
      <c r="F43"/>
      <c r="G43"/>
      <c r="H43"/>
      <c r="I43"/>
      <c r="J43" s="19"/>
      <c r="K43" s="3"/>
      <c r="M43" s="13"/>
    </row>
    <row r="44" spans="3:13" x14ac:dyDescent="0.25">
      <c r="J44" t="s">
        <v>94</v>
      </c>
      <c r="M44" s="13">
        <v>7065.58</v>
      </c>
    </row>
    <row r="45" spans="3:13" x14ac:dyDescent="0.25">
      <c r="C45" s="9" t="s">
        <v>95</v>
      </c>
      <c r="D45" s="16">
        <f>J14</f>
        <v>1552.11</v>
      </c>
      <c r="F45" s="16"/>
      <c r="G45" s="16"/>
      <c r="J45" t="s">
        <v>77</v>
      </c>
      <c r="L45" s="13"/>
      <c r="M45" s="13">
        <v>400</v>
      </c>
    </row>
    <row r="46" spans="3:13" x14ac:dyDescent="0.25">
      <c r="C46"/>
      <c r="D46" s="16"/>
      <c r="G46" s="13"/>
      <c r="J46" s="9" t="s">
        <v>96</v>
      </c>
      <c r="L46" s="13"/>
      <c r="M46" s="13"/>
    </row>
    <row r="47" spans="3:13" x14ac:dyDescent="0.25">
      <c r="C47" s="9" t="s">
        <v>97</v>
      </c>
      <c r="D47" s="16">
        <f>'[1]April Detailed'!K92</f>
        <v>2736.55</v>
      </c>
      <c r="F47" s="13"/>
      <c r="G47" s="16"/>
      <c r="L47" s="13"/>
      <c r="M47" s="13"/>
    </row>
    <row r="48" spans="3:13" x14ac:dyDescent="0.25">
      <c r="D48" s="25">
        <f>D45-D47+D43</f>
        <v>7465.58</v>
      </c>
      <c r="F48" s="16"/>
      <c r="G48" s="13"/>
      <c r="L48" s="13"/>
      <c r="M48" s="13"/>
    </row>
    <row r="49" spans="3:13" x14ac:dyDescent="0.25">
      <c r="C49" s="26"/>
      <c r="D49" s="27"/>
      <c r="L49" s="13">
        <f>SUM(L47:L48)</f>
        <v>0</v>
      </c>
      <c r="M49" s="28">
        <f>SUM(L47:L48)</f>
        <v>0</v>
      </c>
    </row>
    <row r="50" spans="3:13" x14ac:dyDescent="0.25">
      <c r="C50"/>
      <c r="L50" s="13"/>
      <c r="M50" s="13">
        <f>M44-M49+M45</f>
        <v>7465.58</v>
      </c>
    </row>
    <row r="51" spans="3:13" x14ac:dyDescent="0.25">
      <c r="G51" s="16"/>
      <c r="L51" s="13"/>
      <c r="M51" s="13"/>
    </row>
    <row r="52" spans="3:13" x14ac:dyDescent="0.25">
      <c r="D52" s="29"/>
      <c r="L52" s="13"/>
      <c r="M52" s="13"/>
    </row>
    <row r="53" spans="3:13" x14ac:dyDescent="0.25">
      <c r="L53" s="13"/>
      <c r="M53" s="30">
        <f>SUM(M50:M52)</f>
        <v>7465.58</v>
      </c>
    </row>
    <row r="54" spans="3:13" x14ac:dyDescent="0.25">
      <c r="D54"/>
      <c r="L54" s="13"/>
      <c r="M54" s="13"/>
    </row>
    <row r="55" spans="3:13" x14ac:dyDescent="0.25">
      <c r="D55" s="16"/>
      <c r="L55" s="13"/>
      <c r="M55" s="13"/>
    </row>
    <row r="56" spans="3:13" x14ac:dyDescent="0.25">
      <c r="D56" s="16"/>
      <c r="F56" s="31"/>
      <c r="H56" s="29"/>
      <c r="I56" s="29"/>
      <c r="J56" s="29"/>
      <c r="K56" s="31"/>
      <c r="L56" s="13"/>
      <c r="M56" s="13"/>
    </row>
    <row r="57" spans="3:13" x14ac:dyDescent="0.25">
      <c r="F57" s="29"/>
      <c r="G57" s="29"/>
      <c r="H57" s="29"/>
      <c r="I57" s="29"/>
      <c r="J57" s="29"/>
      <c r="K57" s="29"/>
    </row>
    <row r="58" spans="3:13" x14ac:dyDescent="0.25">
      <c r="F58" s="29"/>
      <c r="G58" s="29"/>
      <c r="H58" s="29"/>
      <c r="I58" s="29"/>
      <c r="J58" s="29"/>
      <c r="K58" s="29"/>
    </row>
    <row r="59" spans="3:13" x14ac:dyDescent="0.25">
      <c r="F59" s="16"/>
      <c r="G59" s="29"/>
      <c r="K59" s="16"/>
    </row>
    <row r="60" spans="3:13" x14ac:dyDescent="0.25">
      <c r="H60" s="29"/>
    </row>
    <row r="62" spans="3:13" x14ac:dyDescent="0.25">
      <c r="E62" s="14"/>
    </row>
    <row r="63" spans="3:13" x14ac:dyDescent="0.25">
      <c r="E63" s="14"/>
      <c r="G63"/>
    </row>
    <row r="64" spans="3:13" x14ac:dyDescent="0.25">
      <c r="G64"/>
    </row>
  </sheetData>
  <pageMargins left="0.7" right="0.7" top="0.75" bottom="0.75" header="0.3" footer="0.3"/>
  <pageSetup paperSize="9" scale="56" orientation="landscape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189E1-FB3A-4E04-A4CD-9C0F2F5E9513}">
  <dimension ref="D3:K36"/>
  <sheetViews>
    <sheetView workbookViewId="0">
      <selection activeCell="C15" sqref="C15"/>
    </sheetView>
  </sheetViews>
  <sheetFormatPr defaultRowHeight="15" x14ac:dyDescent="0.25"/>
  <cols>
    <col min="9" max="9" width="9.7109375" bestFit="1" customWidth="1"/>
  </cols>
  <sheetData>
    <row r="3" spans="4:11" ht="18.75" x14ac:dyDescent="0.3">
      <c r="D3" s="5" t="s">
        <v>37</v>
      </c>
      <c r="I3" s="6">
        <v>43556</v>
      </c>
      <c r="J3" s="6"/>
    </row>
    <row r="4" spans="4:11" x14ac:dyDescent="0.25">
      <c r="G4" s="7" t="s">
        <v>38</v>
      </c>
    </row>
    <row r="5" spans="4:11" x14ac:dyDescent="0.25">
      <c r="G5" s="7"/>
    </row>
    <row r="6" spans="4:11" x14ac:dyDescent="0.25">
      <c r="D6" s="4" t="s">
        <v>39</v>
      </c>
      <c r="G6" s="7"/>
    </row>
    <row r="7" spans="4:11" x14ac:dyDescent="0.25">
      <c r="D7" s="4"/>
      <c r="G7" s="7"/>
      <c r="J7" s="8"/>
      <c r="K7" s="8"/>
    </row>
    <row r="8" spans="4:11" x14ac:dyDescent="0.25">
      <c r="D8" t="s">
        <v>40</v>
      </c>
      <c r="K8" s="3">
        <v>54.9</v>
      </c>
    </row>
    <row r="9" spans="4:11" x14ac:dyDescent="0.25">
      <c r="D9" t="s">
        <v>41</v>
      </c>
      <c r="K9" s="3">
        <v>7065.58</v>
      </c>
    </row>
    <row r="10" spans="4:11" x14ac:dyDescent="0.25">
      <c r="D10" t="s">
        <v>42</v>
      </c>
      <c r="K10" s="3">
        <v>400</v>
      </c>
    </row>
    <row r="11" spans="4:11" x14ac:dyDescent="0.25">
      <c r="D11" t="s">
        <v>43</v>
      </c>
      <c r="K11" s="3">
        <v>6356.99</v>
      </c>
    </row>
    <row r="12" spans="4:11" x14ac:dyDescent="0.25">
      <c r="D12" t="s">
        <v>44</v>
      </c>
      <c r="G12" t="s">
        <v>45</v>
      </c>
      <c r="K12" s="3">
        <v>7588.53</v>
      </c>
    </row>
    <row r="13" spans="4:11" x14ac:dyDescent="0.25">
      <c r="D13" t="s">
        <v>46</v>
      </c>
      <c r="G13" t="s">
        <v>47</v>
      </c>
      <c r="K13" s="3">
        <v>10715.24</v>
      </c>
    </row>
    <row r="14" spans="4:11" x14ac:dyDescent="0.25">
      <c r="D14" t="s">
        <v>48</v>
      </c>
      <c r="G14" t="s">
        <v>49</v>
      </c>
      <c r="K14" s="3">
        <v>16094.06</v>
      </c>
    </row>
    <row r="15" spans="4:11" x14ac:dyDescent="0.25">
      <c r="D15" t="s">
        <v>50</v>
      </c>
      <c r="G15" t="s">
        <v>51</v>
      </c>
      <c r="K15" s="3">
        <v>8983.17</v>
      </c>
    </row>
    <row r="16" spans="4:11" x14ac:dyDescent="0.25">
      <c r="K16" s="3"/>
    </row>
    <row r="17" spans="4:11" x14ac:dyDescent="0.25">
      <c r="D17" t="s">
        <v>52</v>
      </c>
      <c r="K17" s="3">
        <f>SUM(K8:K16)</f>
        <v>57258.469999999994</v>
      </c>
    </row>
    <row r="18" spans="4:11" x14ac:dyDescent="0.25">
      <c r="K18" s="3"/>
    </row>
    <row r="19" spans="4:11" x14ac:dyDescent="0.25">
      <c r="K19" s="3"/>
    </row>
    <row r="20" spans="4:11" x14ac:dyDescent="0.25">
      <c r="D20" s="4" t="s">
        <v>53</v>
      </c>
      <c r="K20" s="3"/>
    </row>
    <row r="21" spans="4:11" x14ac:dyDescent="0.25">
      <c r="K21" s="3"/>
    </row>
    <row r="22" spans="4:11" x14ac:dyDescent="0.25">
      <c r="D22" t="s">
        <v>54</v>
      </c>
      <c r="K22" s="3">
        <v>4930</v>
      </c>
    </row>
    <row r="23" spans="4:11" x14ac:dyDescent="0.25">
      <c r="K23" s="3"/>
    </row>
    <row r="24" spans="4:11" x14ac:dyDescent="0.25">
      <c r="D24" t="s">
        <v>55</v>
      </c>
      <c r="K24" s="3">
        <f>SUM(K21:K23)</f>
        <v>4930</v>
      </c>
    </row>
    <row r="25" spans="4:11" x14ac:dyDescent="0.25">
      <c r="K25" s="3"/>
    </row>
    <row r="26" spans="4:11" x14ac:dyDescent="0.25">
      <c r="K26" s="3"/>
    </row>
    <row r="27" spans="4:11" x14ac:dyDescent="0.25">
      <c r="D27" s="4" t="s">
        <v>56</v>
      </c>
      <c r="K27" s="3">
        <f>K17+K24</f>
        <v>62188.469999999994</v>
      </c>
    </row>
    <row r="28" spans="4:11" x14ac:dyDescent="0.25">
      <c r="K28" s="3"/>
    </row>
    <row r="29" spans="4:11" x14ac:dyDescent="0.25">
      <c r="K29" s="3"/>
    </row>
    <row r="30" spans="4:11" x14ac:dyDescent="0.25">
      <c r="D30" s="4" t="s">
        <v>57</v>
      </c>
      <c r="K30" s="3"/>
    </row>
    <row r="32" spans="4:11" x14ac:dyDescent="0.25">
      <c r="D32" t="s">
        <v>58</v>
      </c>
      <c r="K32">
        <v>63365.08</v>
      </c>
    </row>
    <row r="33" spans="4:11" x14ac:dyDescent="0.25">
      <c r="D33" t="s">
        <v>59</v>
      </c>
      <c r="K33">
        <v>-1176.6099999999999</v>
      </c>
    </row>
    <row r="35" spans="4:11" x14ac:dyDescent="0.25">
      <c r="D35" s="4" t="s">
        <v>60</v>
      </c>
      <c r="E35" s="4"/>
      <c r="F35" s="4"/>
      <c r="G35" s="4"/>
      <c r="H35" s="4"/>
      <c r="I35" s="4"/>
      <c r="J35" s="4"/>
      <c r="K35" s="4">
        <f>SUM(K32:K34)</f>
        <v>62188.47</v>
      </c>
    </row>
    <row r="36" spans="4:11" x14ac:dyDescent="0.25">
      <c r="K36" t="str">
        <f>IF(K35=K27," ","Error")</f>
        <v xml:space="preserve"> 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20DC4-40C6-48FD-AFC3-A0CF5178BBCE}">
  <sheetPr>
    <pageSetUpPr fitToPage="1"/>
  </sheetPr>
  <dimension ref="D3:P89"/>
  <sheetViews>
    <sheetView topLeftCell="A32" workbookViewId="0">
      <selection activeCell="H47" sqref="H47"/>
    </sheetView>
  </sheetViews>
  <sheetFormatPr defaultRowHeight="15" x14ac:dyDescent="0.25"/>
  <cols>
    <col min="9" max="9" width="10.7109375" bestFit="1" customWidth="1"/>
    <col min="10" max="10" width="10.85546875" bestFit="1" customWidth="1"/>
  </cols>
  <sheetData>
    <row r="3" spans="4:12" x14ac:dyDescent="0.25">
      <c r="J3" t="s">
        <v>0</v>
      </c>
    </row>
    <row r="4" spans="4:12" ht="15.75" x14ac:dyDescent="0.25">
      <c r="D4" s="1" t="s">
        <v>1</v>
      </c>
      <c r="E4" s="1"/>
      <c r="F4" s="1"/>
      <c r="G4" s="1"/>
    </row>
    <row r="5" spans="4:12" x14ac:dyDescent="0.25">
      <c r="I5" t="s">
        <v>2</v>
      </c>
      <c r="J5" t="s">
        <v>3</v>
      </c>
      <c r="K5" t="s">
        <v>4</v>
      </c>
    </row>
    <row r="6" spans="4:12" x14ac:dyDescent="0.25">
      <c r="D6" s="2" t="s">
        <v>5</v>
      </c>
      <c r="K6" t="s">
        <v>6</v>
      </c>
    </row>
    <row r="7" spans="4:12" x14ac:dyDescent="0.25">
      <c r="D7" t="s">
        <v>7</v>
      </c>
      <c r="I7" s="3">
        <v>3024.3</v>
      </c>
      <c r="J7" s="3">
        <v>1308.8499999999999</v>
      </c>
      <c r="K7" s="3">
        <f>I7+J7</f>
        <v>4333.1499999999996</v>
      </c>
      <c r="L7" s="3"/>
    </row>
    <row r="8" spans="4:12" x14ac:dyDescent="0.25">
      <c r="D8" t="s">
        <v>8</v>
      </c>
      <c r="I8" s="3">
        <v>549</v>
      </c>
      <c r="J8" s="3">
        <v>12</v>
      </c>
      <c r="K8" s="3">
        <f t="shared" ref="K8:K16" si="0">I8+J8</f>
        <v>561</v>
      </c>
      <c r="L8" s="3"/>
    </row>
    <row r="9" spans="4:12" x14ac:dyDescent="0.25">
      <c r="D9" t="s">
        <v>9</v>
      </c>
      <c r="I9" s="3">
        <v>200</v>
      </c>
      <c r="J9" s="3">
        <v>60</v>
      </c>
      <c r="K9" s="3">
        <f t="shared" si="0"/>
        <v>260</v>
      </c>
      <c r="L9" s="3"/>
    </row>
    <row r="10" spans="4:12" x14ac:dyDescent="0.25">
      <c r="D10" t="s">
        <v>10</v>
      </c>
      <c r="I10" s="3">
        <v>7332.65</v>
      </c>
      <c r="J10" s="3">
        <v>171.2</v>
      </c>
      <c r="K10" s="3">
        <f t="shared" si="0"/>
        <v>7503.8499999999995</v>
      </c>
      <c r="L10" s="3"/>
    </row>
    <row r="11" spans="4:12" x14ac:dyDescent="0.25">
      <c r="D11" t="s">
        <v>11</v>
      </c>
      <c r="I11" s="3">
        <v>286.31</v>
      </c>
      <c r="J11" s="3">
        <f>0.06+7.83</f>
        <v>7.89</v>
      </c>
      <c r="K11" s="3">
        <f t="shared" si="0"/>
        <v>294.2</v>
      </c>
      <c r="L11" s="3"/>
    </row>
    <row r="12" spans="4:12" x14ac:dyDescent="0.25">
      <c r="D12" t="s">
        <v>12</v>
      </c>
      <c r="I12" s="3">
        <v>1000</v>
      </c>
      <c r="J12" s="3"/>
      <c r="K12" s="3">
        <f t="shared" si="0"/>
        <v>1000</v>
      </c>
      <c r="L12" s="3"/>
    </row>
    <row r="13" spans="4:12" x14ac:dyDescent="0.25">
      <c r="D13" t="s">
        <v>13</v>
      </c>
      <c r="I13" s="3">
        <v>0</v>
      </c>
      <c r="J13" s="3"/>
      <c r="K13" s="3">
        <f t="shared" si="0"/>
        <v>0</v>
      </c>
      <c r="L13" s="3"/>
    </row>
    <row r="14" spans="4:12" x14ac:dyDescent="0.25">
      <c r="D14" t="s">
        <v>14</v>
      </c>
      <c r="I14" s="3">
        <v>2</v>
      </c>
      <c r="J14" s="3"/>
      <c r="K14" s="3">
        <f t="shared" si="0"/>
        <v>2</v>
      </c>
      <c r="L14" s="3"/>
    </row>
    <row r="15" spans="4:12" x14ac:dyDescent="0.25">
      <c r="I15" s="3">
        <v>0</v>
      </c>
      <c r="J15" s="3"/>
      <c r="K15" s="3">
        <f t="shared" si="0"/>
        <v>0</v>
      </c>
      <c r="L15" s="3"/>
    </row>
    <row r="16" spans="4:12" x14ac:dyDescent="0.25">
      <c r="I16" s="3">
        <v>0</v>
      </c>
      <c r="J16" s="3"/>
      <c r="K16" s="3">
        <f t="shared" si="0"/>
        <v>0</v>
      </c>
      <c r="L16" s="3"/>
    </row>
    <row r="17" spans="4:16" x14ac:dyDescent="0.25">
      <c r="I17" s="3"/>
      <c r="J17" s="3"/>
      <c r="K17" s="3"/>
      <c r="L17" s="3"/>
    </row>
    <row r="18" spans="4:16" x14ac:dyDescent="0.25">
      <c r="D18" t="s">
        <v>15</v>
      </c>
      <c r="I18" s="3">
        <f t="shared" ref="I18:J18" si="1">SUM(I7:I17)</f>
        <v>12394.26</v>
      </c>
      <c r="J18" s="3">
        <f t="shared" si="1"/>
        <v>1559.94</v>
      </c>
      <c r="K18" s="3">
        <f>SUM(K7:K17)</f>
        <v>13954.2</v>
      </c>
      <c r="L18" s="3"/>
      <c r="P18" s="3"/>
    </row>
    <row r="19" spans="4:16" x14ac:dyDescent="0.25">
      <c r="I19" s="3"/>
      <c r="J19" s="3"/>
      <c r="K19" s="3"/>
      <c r="L19" s="3"/>
    </row>
    <row r="20" spans="4:16" x14ac:dyDescent="0.25">
      <c r="D20" s="2" t="s">
        <v>16</v>
      </c>
      <c r="I20" s="3"/>
      <c r="J20" s="3"/>
      <c r="K20" s="3"/>
      <c r="L20" s="3"/>
    </row>
    <row r="21" spans="4:16" x14ac:dyDescent="0.25">
      <c r="D21" s="4" t="s">
        <v>17</v>
      </c>
      <c r="E21" s="4"/>
      <c r="I21" s="3"/>
      <c r="J21" s="3"/>
      <c r="K21" s="3"/>
      <c r="L21" s="3"/>
    </row>
    <row r="22" spans="4:16" x14ac:dyDescent="0.25">
      <c r="D22" t="s">
        <v>18</v>
      </c>
      <c r="I22" s="3">
        <v>611.57999999999993</v>
      </c>
      <c r="J22" s="3">
        <f>8.15+22</f>
        <v>30.15</v>
      </c>
      <c r="K22" s="3">
        <f t="shared" ref="K22:K43" si="2">I22+J22</f>
        <v>641.7299999999999</v>
      </c>
      <c r="L22" s="3"/>
    </row>
    <row r="23" spans="4:16" x14ac:dyDescent="0.25">
      <c r="D23" t="s">
        <v>19</v>
      </c>
      <c r="I23" s="3">
        <v>906.08</v>
      </c>
      <c r="J23" s="3"/>
      <c r="K23" s="3">
        <f t="shared" si="2"/>
        <v>906.08</v>
      </c>
      <c r="L23" s="3"/>
    </row>
    <row r="24" spans="4:16" x14ac:dyDescent="0.25">
      <c r="D24" t="s">
        <v>8</v>
      </c>
      <c r="I24" s="3">
        <v>934.11</v>
      </c>
      <c r="J24" s="3">
        <f>26+42+52+36</f>
        <v>156</v>
      </c>
      <c r="K24" s="3">
        <f t="shared" si="2"/>
        <v>1090.1100000000001</v>
      </c>
      <c r="L24" s="3"/>
    </row>
    <row r="25" spans="4:16" x14ac:dyDescent="0.25">
      <c r="D25" t="s">
        <v>20</v>
      </c>
      <c r="I25" s="3">
        <v>280.5</v>
      </c>
      <c r="J25" s="3">
        <v>255</v>
      </c>
      <c r="K25" s="3">
        <f t="shared" si="2"/>
        <v>535.5</v>
      </c>
      <c r="L25" s="3"/>
    </row>
    <row r="26" spans="4:16" x14ac:dyDescent="0.25">
      <c r="D26" t="s">
        <v>21</v>
      </c>
      <c r="I26" s="3">
        <v>15</v>
      </c>
      <c r="J26" s="3">
        <v>15</v>
      </c>
      <c r="K26" s="3">
        <f t="shared" si="2"/>
        <v>30</v>
      </c>
      <c r="L26" s="3"/>
    </row>
    <row r="27" spans="4:16" x14ac:dyDescent="0.25">
      <c r="D27" t="s">
        <v>22</v>
      </c>
      <c r="I27" s="3">
        <v>226.5</v>
      </c>
      <c r="J27" s="3">
        <v>419</v>
      </c>
      <c r="K27" s="3">
        <f t="shared" si="2"/>
        <v>645.5</v>
      </c>
      <c r="L27" s="3"/>
    </row>
    <row r="28" spans="4:16" x14ac:dyDescent="0.25">
      <c r="D28" t="s">
        <v>23</v>
      </c>
      <c r="I28" s="3">
        <v>1050</v>
      </c>
      <c r="J28" s="3"/>
      <c r="K28" s="3">
        <f t="shared" si="2"/>
        <v>1050</v>
      </c>
      <c r="L28" s="3"/>
    </row>
    <row r="29" spans="4:16" x14ac:dyDescent="0.25">
      <c r="D29" t="s">
        <v>24</v>
      </c>
      <c r="I29" s="3">
        <v>593</v>
      </c>
      <c r="J29" s="3"/>
      <c r="K29" s="3">
        <f t="shared" si="2"/>
        <v>593</v>
      </c>
      <c r="L29" s="3"/>
    </row>
    <row r="30" spans="4:16" x14ac:dyDescent="0.25">
      <c r="I30" s="3"/>
      <c r="J30" s="3"/>
      <c r="K30" s="3"/>
      <c r="L30" s="3"/>
    </row>
    <row r="31" spans="4:16" x14ac:dyDescent="0.25">
      <c r="D31" t="s">
        <v>25</v>
      </c>
      <c r="I31" s="3">
        <f t="shared" ref="I31:J31" si="3">SUM(I21:I30)</f>
        <v>4616.7700000000004</v>
      </c>
      <c r="J31" s="3">
        <f t="shared" si="3"/>
        <v>875.15</v>
      </c>
      <c r="K31" s="3">
        <f>SUM(K21:K30)</f>
        <v>5491.92</v>
      </c>
      <c r="L31" s="3"/>
    </row>
    <row r="32" spans="4:16" x14ac:dyDescent="0.25">
      <c r="I32" s="3"/>
      <c r="J32" s="3"/>
      <c r="K32" s="3"/>
      <c r="L32" s="3"/>
    </row>
    <row r="33" spans="4:12" x14ac:dyDescent="0.25">
      <c r="D33" s="4" t="s">
        <v>26</v>
      </c>
      <c r="I33" s="3"/>
      <c r="J33" s="3"/>
      <c r="K33" s="3"/>
      <c r="L33" s="3"/>
    </row>
    <row r="34" spans="4:12" x14ac:dyDescent="0.25">
      <c r="D34" t="s">
        <v>27</v>
      </c>
      <c r="I34" s="3">
        <v>1102.68</v>
      </c>
      <c r="J34" s="3"/>
      <c r="K34" s="3">
        <f t="shared" si="2"/>
        <v>1102.68</v>
      </c>
      <c r="L34" s="3"/>
    </row>
    <row r="35" spans="4:12" x14ac:dyDescent="0.25">
      <c r="D35" t="s">
        <v>28</v>
      </c>
      <c r="I35" s="3">
        <v>179.7</v>
      </c>
      <c r="J35" s="3">
        <v>59.9</v>
      </c>
      <c r="K35" s="3">
        <f t="shared" si="2"/>
        <v>239.6</v>
      </c>
      <c r="L35" s="3"/>
    </row>
    <row r="36" spans="4:12" x14ac:dyDescent="0.25">
      <c r="D36" t="s">
        <v>29</v>
      </c>
      <c r="I36" s="3">
        <v>1800</v>
      </c>
      <c r="J36" s="3">
        <f>800+800</f>
        <v>1600</v>
      </c>
      <c r="K36" s="3">
        <f t="shared" si="2"/>
        <v>3400</v>
      </c>
      <c r="L36" s="3"/>
    </row>
    <row r="37" spans="4:12" x14ac:dyDescent="0.25">
      <c r="D37" t="s">
        <v>30</v>
      </c>
      <c r="I37" s="3">
        <v>0</v>
      </c>
      <c r="J37" s="3"/>
      <c r="K37" s="3">
        <f t="shared" si="2"/>
        <v>0</v>
      </c>
      <c r="L37" s="3"/>
    </row>
    <row r="38" spans="4:12" x14ac:dyDescent="0.25">
      <c r="D38" t="s">
        <v>31</v>
      </c>
      <c r="I38" s="3">
        <v>343.55</v>
      </c>
      <c r="J38" s="3">
        <f>46.5+37.5+37.5</f>
        <v>121.5</v>
      </c>
      <c r="K38" s="3">
        <f t="shared" si="2"/>
        <v>465.05</v>
      </c>
      <c r="L38" s="3"/>
    </row>
    <row r="39" spans="4:12" x14ac:dyDescent="0.25">
      <c r="D39" t="s">
        <v>32</v>
      </c>
      <c r="I39" s="3">
        <v>25</v>
      </c>
      <c r="J39" s="3"/>
      <c r="K39" s="3">
        <f t="shared" si="2"/>
        <v>25</v>
      </c>
      <c r="L39" s="3"/>
    </row>
    <row r="40" spans="4:12" x14ac:dyDescent="0.25">
      <c r="D40" t="s">
        <v>33</v>
      </c>
      <c r="I40" s="3">
        <v>640</v>
      </c>
      <c r="J40" s="3">
        <v>80</v>
      </c>
      <c r="K40" s="3">
        <f t="shared" si="2"/>
        <v>720</v>
      </c>
      <c r="L40" s="3"/>
    </row>
    <row r="41" spans="4:12" x14ac:dyDescent="0.25">
      <c r="I41" s="3">
        <v>0</v>
      </c>
      <c r="J41" s="3"/>
      <c r="K41" s="3">
        <f t="shared" si="2"/>
        <v>0</v>
      </c>
      <c r="L41" s="3"/>
    </row>
    <row r="42" spans="4:12" x14ac:dyDescent="0.25">
      <c r="I42" s="3">
        <v>0</v>
      </c>
      <c r="J42" s="3"/>
      <c r="K42" s="3">
        <f t="shared" si="2"/>
        <v>0</v>
      </c>
      <c r="L42" s="3"/>
    </row>
    <row r="43" spans="4:12" x14ac:dyDescent="0.25">
      <c r="I43" s="3"/>
      <c r="J43" s="3"/>
      <c r="K43" s="3"/>
      <c r="L43" s="3"/>
    </row>
    <row r="44" spans="4:12" x14ac:dyDescent="0.25">
      <c r="D44" t="s">
        <v>34</v>
      </c>
      <c r="I44" s="3">
        <f t="shared" ref="I44:J44" si="4">SUM(I34:I43)</f>
        <v>4090.9300000000003</v>
      </c>
      <c r="J44" s="3">
        <f t="shared" si="4"/>
        <v>1861.4</v>
      </c>
      <c r="K44" s="3">
        <f>SUM(K34:K43)</f>
        <v>5952.33</v>
      </c>
      <c r="L44" s="3"/>
    </row>
    <row r="45" spans="4:12" x14ac:dyDescent="0.25">
      <c r="I45" s="3"/>
      <c r="J45" s="3"/>
      <c r="K45" s="3"/>
      <c r="L45" s="3"/>
    </row>
    <row r="46" spans="4:12" x14ac:dyDescent="0.25">
      <c r="D46" t="s">
        <v>35</v>
      </c>
      <c r="I46" s="3">
        <f t="shared" ref="I46:J46" si="5">I31+I44</f>
        <v>8707.7000000000007</v>
      </c>
      <c r="J46" s="3">
        <f t="shared" si="5"/>
        <v>2736.55</v>
      </c>
      <c r="K46" s="3">
        <f>K31+K44</f>
        <v>11444.25</v>
      </c>
      <c r="L46" s="3"/>
    </row>
    <row r="47" spans="4:12" x14ac:dyDescent="0.25">
      <c r="I47" s="3"/>
      <c r="J47" s="3"/>
      <c r="K47" s="3"/>
      <c r="L47" s="3"/>
    </row>
    <row r="48" spans="4:12" x14ac:dyDescent="0.25">
      <c r="D48" t="s">
        <v>36</v>
      </c>
      <c r="I48" s="3">
        <f t="shared" ref="I48:J48" si="6">I18-I46</f>
        <v>3686.5599999999995</v>
      </c>
      <c r="J48" s="3">
        <f t="shared" si="6"/>
        <v>-1176.6100000000001</v>
      </c>
      <c r="K48" s="3">
        <f>K18-K46</f>
        <v>2509.9500000000007</v>
      </c>
      <c r="L48" s="3"/>
    </row>
    <row r="49" spans="9:12" x14ac:dyDescent="0.25">
      <c r="I49" s="3"/>
      <c r="J49" s="3"/>
      <c r="K49" s="3"/>
      <c r="L49" s="3"/>
    </row>
    <row r="50" spans="9:12" x14ac:dyDescent="0.25">
      <c r="I50" s="3"/>
      <c r="J50" s="3"/>
      <c r="K50" s="3"/>
      <c r="L50" s="3"/>
    </row>
    <row r="51" spans="9:12" x14ac:dyDescent="0.25">
      <c r="I51" s="3"/>
      <c r="J51" s="3"/>
      <c r="K51" s="3"/>
      <c r="L51" s="3"/>
    </row>
    <row r="52" spans="9:12" x14ac:dyDescent="0.25">
      <c r="I52" s="3"/>
      <c r="J52" s="3"/>
      <c r="K52" s="3"/>
      <c r="L52" s="3"/>
    </row>
    <row r="53" spans="9:12" x14ac:dyDescent="0.25">
      <c r="I53" s="3"/>
      <c r="J53" s="3"/>
      <c r="K53" s="3"/>
      <c r="L53" s="3"/>
    </row>
    <row r="54" spans="9:12" x14ac:dyDescent="0.25">
      <c r="I54" s="3"/>
      <c r="J54" s="3"/>
      <c r="K54" s="3"/>
      <c r="L54" s="3"/>
    </row>
    <row r="55" spans="9:12" x14ac:dyDescent="0.25">
      <c r="I55" s="3"/>
      <c r="J55" s="3"/>
      <c r="K55" s="3"/>
      <c r="L55" s="3"/>
    </row>
    <row r="56" spans="9:12" x14ac:dyDescent="0.25">
      <c r="I56" s="3"/>
      <c r="J56" s="3"/>
      <c r="K56" s="3"/>
      <c r="L56" s="3"/>
    </row>
    <row r="57" spans="9:12" x14ac:dyDescent="0.25">
      <c r="I57" s="3"/>
      <c r="J57" s="3"/>
      <c r="K57" s="3"/>
      <c r="L57" s="3"/>
    </row>
    <row r="58" spans="9:12" x14ac:dyDescent="0.25">
      <c r="I58" s="3"/>
      <c r="J58" s="3"/>
      <c r="K58" s="3"/>
      <c r="L58" s="3"/>
    </row>
    <row r="59" spans="9:12" x14ac:dyDescent="0.25">
      <c r="I59" s="3"/>
      <c r="J59" s="3"/>
      <c r="K59" s="3"/>
      <c r="L59" s="3"/>
    </row>
    <row r="60" spans="9:12" x14ac:dyDescent="0.25">
      <c r="I60" s="3"/>
      <c r="J60" s="3"/>
      <c r="K60" s="3"/>
      <c r="L60" s="3"/>
    </row>
    <row r="61" spans="9:12" x14ac:dyDescent="0.25">
      <c r="I61" s="3"/>
      <c r="J61" s="3"/>
      <c r="K61" s="3"/>
      <c r="L61" s="3"/>
    </row>
    <row r="62" spans="9:12" x14ac:dyDescent="0.25">
      <c r="I62" s="3"/>
      <c r="J62" s="3"/>
      <c r="K62" s="3"/>
      <c r="L62" s="3"/>
    </row>
    <row r="63" spans="9:12" x14ac:dyDescent="0.25">
      <c r="I63" s="3"/>
      <c r="J63" s="3"/>
      <c r="K63" s="3"/>
      <c r="L63" s="3"/>
    </row>
    <row r="64" spans="9:12" x14ac:dyDescent="0.25">
      <c r="I64" s="3"/>
      <c r="J64" s="3"/>
      <c r="K64" s="3"/>
      <c r="L64" s="3"/>
    </row>
    <row r="65" spans="9:12" x14ac:dyDescent="0.25">
      <c r="I65" s="3"/>
      <c r="J65" s="3"/>
      <c r="K65" s="3"/>
      <c r="L65" s="3"/>
    </row>
    <row r="66" spans="9:12" x14ac:dyDescent="0.25">
      <c r="I66" s="3"/>
      <c r="J66" s="3"/>
      <c r="K66" s="3"/>
      <c r="L66" s="3"/>
    </row>
    <row r="67" spans="9:12" x14ac:dyDescent="0.25">
      <c r="I67" s="3"/>
      <c r="J67" s="3"/>
      <c r="K67" s="3"/>
      <c r="L67" s="3"/>
    </row>
    <row r="68" spans="9:12" x14ac:dyDescent="0.25">
      <c r="I68" s="3"/>
      <c r="J68" s="3"/>
      <c r="K68" s="3"/>
      <c r="L68" s="3"/>
    </row>
    <row r="69" spans="9:12" x14ac:dyDescent="0.25">
      <c r="I69" s="3"/>
      <c r="J69" s="3"/>
      <c r="K69" s="3"/>
      <c r="L69" s="3"/>
    </row>
    <row r="70" spans="9:12" x14ac:dyDescent="0.25">
      <c r="I70" s="3"/>
      <c r="J70" s="3"/>
      <c r="K70" s="3"/>
      <c r="L70" s="3"/>
    </row>
    <row r="71" spans="9:12" x14ac:dyDescent="0.25">
      <c r="I71" s="3"/>
      <c r="J71" s="3"/>
      <c r="K71" s="3"/>
      <c r="L71" s="3"/>
    </row>
    <row r="72" spans="9:12" x14ac:dyDescent="0.25">
      <c r="I72" s="3"/>
      <c r="J72" s="3"/>
      <c r="K72" s="3"/>
      <c r="L72" s="3"/>
    </row>
    <row r="73" spans="9:12" x14ac:dyDescent="0.25">
      <c r="I73" s="3"/>
      <c r="J73" s="3"/>
      <c r="K73" s="3"/>
      <c r="L73" s="3"/>
    </row>
    <row r="74" spans="9:12" x14ac:dyDescent="0.25">
      <c r="I74" s="3"/>
      <c r="J74" s="3"/>
      <c r="K74" s="3"/>
      <c r="L74" s="3"/>
    </row>
    <row r="75" spans="9:12" x14ac:dyDescent="0.25">
      <c r="I75" s="3"/>
      <c r="J75" s="3"/>
      <c r="K75" s="3"/>
      <c r="L75" s="3"/>
    </row>
    <row r="76" spans="9:12" x14ac:dyDescent="0.25">
      <c r="I76" s="3"/>
      <c r="J76" s="3"/>
      <c r="K76" s="3"/>
      <c r="L76" s="3"/>
    </row>
    <row r="77" spans="9:12" x14ac:dyDescent="0.25">
      <c r="I77" s="3"/>
      <c r="J77" s="3"/>
      <c r="K77" s="3"/>
      <c r="L77" s="3"/>
    </row>
    <row r="78" spans="9:12" x14ac:dyDescent="0.25">
      <c r="I78" s="3"/>
      <c r="J78" s="3"/>
      <c r="K78" s="3"/>
      <c r="L78" s="3"/>
    </row>
    <row r="79" spans="9:12" x14ac:dyDescent="0.25">
      <c r="I79" s="3"/>
      <c r="J79" s="3"/>
      <c r="K79" s="3"/>
      <c r="L79" s="3"/>
    </row>
    <row r="80" spans="9:12" x14ac:dyDescent="0.25">
      <c r="I80" s="3"/>
      <c r="J80" s="3"/>
      <c r="K80" s="3"/>
      <c r="L80" s="3"/>
    </row>
    <row r="81" spans="9:12" x14ac:dyDescent="0.25">
      <c r="I81" s="3"/>
      <c r="J81" s="3"/>
      <c r="K81" s="3"/>
      <c r="L81" s="3"/>
    </row>
    <row r="82" spans="9:12" x14ac:dyDescent="0.25">
      <c r="I82" s="3"/>
      <c r="J82" s="3"/>
      <c r="K82" s="3"/>
      <c r="L82" s="3"/>
    </row>
    <row r="83" spans="9:12" x14ac:dyDescent="0.25">
      <c r="I83" s="3"/>
      <c r="J83" s="3"/>
      <c r="K83" s="3"/>
      <c r="L83" s="3"/>
    </row>
    <row r="84" spans="9:12" x14ac:dyDescent="0.25">
      <c r="I84" s="3"/>
      <c r="J84" s="3"/>
      <c r="K84" s="3"/>
      <c r="L84" s="3"/>
    </row>
    <row r="85" spans="9:12" x14ac:dyDescent="0.25">
      <c r="I85" s="3"/>
      <c r="J85" s="3"/>
      <c r="K85" s="3"/>
      <c r="L85" s="3"/>
    </row>
    <row r="86" spans="9:12" x14ac:dyDescent="0.25">
      <c r="I86" s="3"/>
      <c r="J86" s="3"/>
      <c r="K86" s="3"/>
      <c r="L86" s="3"/>
    </row>
    <row r="87" spans="9:12" x14ac:dyDescent="0.25">
      <c r="I87" s="3"/>
      <c r="J87" s="3"/>
      <c r="K87" s="3"/>
      <c r="L87" s="3"/>
    </row>
    <row r="88" spans="9:12" x14ac:dyDescent="0.25">
      <c r="I88" s="3"/>
      <c r="J88" s="3"/>
      <c r="K88" s="3"/>
      <c r="L88" s="3"/>
    </row>
    <row r="89" spans="9:12" x14ac:dyDescent="0.25">
      <c r="I89" s="3"/>
      <c r="J89" s="3"/>
      <c r="K89" s="3"/>
      <c r="L89" s="3"/>
    </row>
  </sheetData>
  <pageMargins left="0.70866141732283472" right="0.70866141732283472" top="0.74803149606299213" bottom="0.74803149606299213" header="0.31496062992125984" footer="0.31496062992125984"/>
  <pageSetup paperSize="9" scale="84" orientation="portrait" cellComments="asDisplayed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Cashbook</vt:lpstr>
      <vt:lpstr>Balance Sheet</vt:lpstr>
      <vt:lpstr>Income Expend.</vt:lpstr>
      <vt:lpstr>'Balance Sheet'!Print_Area</vt:lpstr>
      <vt:lpstr>Cashbook!Print_Area</vt:lpstr>
      <vt:lpstr>'Income Expend.'!Print_Area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2019-05-03T03:32:50Z</dcterms:created>
  <dcterms:modified xsi:type="dcterms:W3CDTF">2019-05-03T03:37:04Z</dcterms:modified>
</cp:coreProperties>
</file>